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985" activeTab="3"/>
  </bookViews>
  <sheets>
    <sheet name="OPĆI PODACI" sheetId="1" r:id="rId1"/>
    <sheet name="RDG" sheetId="2" r:id="rId2"/>
    <sheet name="Bilanca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<sst xmlns="http://schemas.openxmlformats.org/spreadsheetml/2006/main" count="397" uniqueCount="346">
  <si>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</si>
  <si>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</si>
  <si>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</si>
  <si>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</si>
  <si>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</si>
  <si>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</si>
  <si>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</si>
  <si>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</si>
  <si>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</si>
  <si>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</si>
  <si>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</si>
  <si>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</si>
  <si>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</si>
  <si>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</si>
  <si>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</si>
  <si>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</si>
  <si>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</si>
  <si>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</si>
  <si>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</si>
  <si>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</si>
  <si>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</si>
  <si>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</si>
  <si>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</si>
  <si>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</si>
  <si>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</si>
  <si>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</si>
  <si>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</si>
  <si>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</si>
  <si>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</si>
  <si>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</si>
  <si>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</si>
  <si>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</si>
  <si>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</si>
  <si>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</si>
  <si>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</si>
  <si>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</si>
  <si>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</si>
  <si>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</si>
  <si>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</si>
  <si>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</si>
  <si>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</si>
  <si>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</si>
  <si>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</si>
  <si>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</si>
  <si>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</si>
  <si>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</si>
  <si>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</si>
  <si>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</si>
  <si>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</si>
  <si>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</si>
  <si>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</si>
  <si>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</si>
  <si>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</si>
  <si>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</si>
  <si>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</si>
  <si>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</si>
  <si>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</si>
  <si>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</si>
  <si>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</si>
  <si>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</si>
  <si>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</si>
  <si>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</si>
  <si>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</si>
  <si>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</si>
  <si>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</si>
  <si>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</si>
  <si>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</si>
  <si>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</si>
  <si>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</si>
  <si>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</si>
  <si>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</si>
  <si>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</si>
  <si>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</si>
  <si>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</si>
  <si>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</si>
  <si>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</si>
  <si>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</si>
  <si>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</si>
  <si>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</si>
  <si>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</si>
  <si>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</si>
  <si>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</si>
  <si>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</si>
  <si>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</si>
  <si>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</si>
  <si>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</si>
  <si>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</si>
  <si>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</si>
  <si>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</si>
  <si>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</si>
  <si>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</si>
  <si>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</si>
  <si>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</si>
  <si>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</si>
  <si>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</si>
  <si>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</si>
  <si>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</si>
  <si>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</si>
  <si>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</si>
  <si>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</si>
  <si>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</si>
  <si>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</si>
  <si>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</si>
  <si>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</si>
  <si>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</si>
  <si>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</si>
  <si>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</si>
  <si>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</si>
  <si>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</si>
  <si>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</si>
  <si>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</si>
  <si>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</si>
  <si>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</si>
  <si>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</si>
  <si>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</si>
  <si>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</si>
  <si>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</si>
  <si>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</si>
  <si>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</si>
  <si>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</si>
  <si>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</si>
  <si>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</si>
  <si>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</si>
  <si>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</si>
  <si>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</si>
  <si>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</si>
  <si>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</si>
  <si>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</si>
  <si>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</si>
  <si>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</si>
  <si>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</si>
  <si>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</si>
  <si>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</si>
  <si>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</si>
  <si>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</si>
  <si>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</si>
  <si>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</si>
  <si>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</si>
  <si>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</si>
  <si>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</si>
  <si>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</si>
  <si>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</si>
  <si>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</si>
  <si>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</si>
  <si>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</si>
  <si>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</si>
  <si>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</si>
  <si>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</si>
  <si>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</si>
  <si>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</si>
  <si>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</si>
  <si>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</si>
  <si>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</si>
  <si>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</si>
  <si>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</si>
  <si>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</si>
  <si>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</si>
  <si>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</si>
  <si>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</si>
  <si>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</si>
  <si>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</si>
  <si>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</si>
  <si>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</si>
  <si>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</si>
  <si>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</si>
  <si>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</si>
  <si>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</si>
  <si>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</si>
  <si>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</si>
  <si>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</si>
  <si>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</si>
  <si>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</si>
  <si>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</si>
  <si>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</si>
  <si>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</si>
  <si>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</si>
  <si>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</si>
  <si>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</si>
  <si>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</si>
  <si>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</si>
  <si>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</si>
  <si>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</si>
  <si>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</si>
  <si>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</si>
  <si>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</si>
  <si>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</si>
  <si>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</si>
  <si>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</si>
  <si>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</si>
  <si>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</si>
  <si>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</si>
  <si>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</si>
  <si>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</si>
  <si>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</si>
  <si>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</si>
  <si>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</si>
  <si>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</si>
  <si>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</si>
  <si>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</si>
  <si>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</si>
  <si>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</si>
  <si>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</si>
  <si>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</si>
  <si>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</si>
  <si>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</si>
  <si>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</si>
  <si>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</si>
  <si>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</si>
  <si>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</si>
  <si>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</si>
  <si>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</si>
  <si>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</si>
  <si>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</si>
  <si>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</si>
  <si>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</si>
  <si>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</si>
  <si>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</si>
  <si>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</si>
  <si>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</si>
  <si>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</si>
  <si>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</si>
  <si>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</si>
  <si>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</si>
  <si>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</si>
  <si>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</si>
  <si>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</si>
  <si>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</si>
  <si>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</si>
  <si>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</si>
  <si>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</si>
  <si>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</si>
  <si>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</si>
  <si>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</si>
  <si>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</si>
  <si>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</si>
  <si>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</si>
  <si>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</si>
  <si>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</si>
  <si>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</si>
  <si>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</si>
  <si>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</si>
  <si>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</si>
  <si>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</si>
  <si>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</si>
  <si>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</si>
  <si>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</si>
  <si>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</si>
  <si>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</si>
  <si>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</si>
  <si>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</si>
  <si>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</si>
  <si>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</si>
  <si>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</si>
  <si>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</si>
  <si>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</si>
  <si>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</si>
  <si>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</si>
  <si>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</si>
  <si>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</si>
  <si>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</si>
  <si>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</si>
  <si>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</si>
  <si>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</si>
  <si>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</si>
  <si>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</si>
  <si>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</si>
  <si>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</si>
  <si>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</si>
  <si>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</si>
  <si>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</si>
  <si>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</si>
  <si>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</si>
  <si>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</si>
  <si>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</si>
  <si>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</si>
  <si>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</si>
  <si>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</si>
  <si>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</si>
  <si>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</si>
  <si>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</si>
  <si>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</si>
  <si>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</si>
  <si>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</si>
  <si>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</si>
  <si>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</si>
  <si>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</si>
  <si>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</si>
  <si>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</si>
  <si>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</si>
  <si>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</si>
  <si>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</si>
  <si>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</si>
  <si>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</si>
  <si>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</si>
  <si>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</si>
  <si>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</si>
  <si>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</si>
  <si>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</si>
  <si>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</si>
  <si>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</si>
  <si>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</si>
  <si>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</si>
  <si>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</si>
  <si>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</si>
  <si>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</si>
  <si>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</si>
  <si>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</si>
  <si>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</si>
  <si>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</si>
  <si>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</si>
  <si>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</si>
  <si>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</si>
  <si>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</si>
  <si>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</si>
  <si>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</si>
  <si>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</si>
  <si>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</si>
  <si>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</si>
  <si>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</si>
  <si>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</si>
  <si>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</si>
  <si>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</si>
  <si>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</si>
  <si>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30.6.2011.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</si>
  <si>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</si>
  <si>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</si>
  <si>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</si>
  <si>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</si>
  <si>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</si>
  <si>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</si>
  <si>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</si>
  <si>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</si>
  <si>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</si>
  <si>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</si>
  <si>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</si>
  <si>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</si>
  <si>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</si>
  <si>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</si>
  <si>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</si>
  <si>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</si>
  <si>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stanje na dan 30.06.2011.</t>
  </si>
  <si>
    <t>Obveznik: SLOBODNA DALMACIJA d.d.</t>
  </si>
  <si>
    <t>u razdoblju 1.1.2011. do 30.6.2011.</t>
  </si>
  <si>
    <t>u razdoblju 1.1.2011.do 30.6.2011.</t>
  </si>
  <si>
    <t xml:space="preserve">Obveznik: SLOBODNA DALMACIJA d.d </t>
  </si>
  <si>
    <t>1.1.2011.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</si>
</sst>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3" fontId="3" fillId="0" borderId="6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1" fillId="0" borderId="6" xfId="15" applyNumberFormat="1" applyFont="1" applyFill="1" applyBorder="1" applyAlignment="1" applyProtection="1">
      <alignment horizontal="right"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hidden="1"/>
    </xf>
    <xf numFmtId="3" fontId="6" fillId="0" borderId="1" xfId="15" applyNumberFormat="1" applyFont="1" applyFill="1" applyBorder="1" applyAlignment="1" applyProtection="1">
      <alignment horizontal="right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A36" sqref="A36:D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6" t="s">
        <v>248</v>
      </c>
      <c r="B1" s="167"/>
      <c r="C1" s="167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96" t="s">
        <v>249</v>
      </c>
      <c r="B2" s="197"/>
      <c r="C2" s="197"/>
      <c r="D2" s="198"/>
      <c r="E2" s="123" t="s">
        <v>345</v>
      </c>
      <c r="F2" s="12"/>
      <c r="G2" s="13" t="s">
        <v>250</v>
      </c>
      <c r="H2" s="123" t="s">
        <v>323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99" t="s">
        <v>317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9" t="s">
        <v>251</v>
      </c>
      <c r="B6" s="180"/>
      <c r="C6" s="153" t="s">
        <v>324</v>
      </c>
      <c r="D6" s="154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202" t="s">
        <v>252</v>
      </c>
      <c r="B8" s="203"/>
      <c r="C8" s="153" t="s">
        <v>325</v>
      </c>
      <c r="D8" s="154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74" t="s">
        <v>253</v>
      </c>
      <c r="B10" s="194"/>
      <c r="C10" s="153" t="s">
        <v>326</v>
      </c>
      <c r="D10" s="154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95"/>
      <c r="B11" s="194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9" t="s">
        <v>254</v>
      </c>
      <c r="B12" s="180"/>
      <c r="C12" s="160" t="s">
        <v>327</v>
      </c>
      <c r="D12" s="191"/>
      <c r="E12" s="191"/>
      <c r="F12" s="191"/>
      <c r="G12" s="191"/>
      <c r="H12" s="191"/>
      <c r="I12" s="157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9" t="s">
        <v>255</v>
      </c>
      <c r="B14" s="180"/>
      <c r="C14" s="192">
        <v>21000</v>
      </c>
      <c r="D14" s="193"/>
      <c r="E14" s="16"/>
      <c r="F14" s="160" t="s">
        <v>328</v>
      </c>
      <c r="G14" s="191"/>
      <c r="H14" s="191"/>
      <c r="I14" s="157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9" t="s">
        <v>256</v>
      </c>
      <c r="B16" s="180"/>
      <c r="C16" s="160" t="s">
        <v>329</v>
      </c>
      <c r="D16" s="191"/>
      <c r="E16" s="191"/>
      <c r="F16" s="191"/>
      <c r="G16" s="191"/>
      <c r="H16" s="191"/>
      <c r="I16" s="157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9" t="s">
        <v>257</v>
      </c>
      <c r="B18" s="180"/>
      <c r="C18" s="187" t="s">
        <v>330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9" t="s">
        <v>258</v>
      </c>
      <c r="B20" s="180"/>
      <c r="C20" s="187" t="s">
        <v>331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9" t="s">
        <v>259</v>
      </c>
      <c r="B22" s="180"/>
      <c r="C22" s="124">
        <v>409</v>
      </c>
      <c r="D22" s="160" t="s">
        <v>328</v>
      </c>
      <c r="E22" s="184"/>
      <c r="F22" s="185"/>
      <c r="G22" s="179"/>
      <c r="H22" s="19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9" t="s">
        <v>260</v>
      </c>
      <c r="B24" s="180"/>
      <c r="C24" s="124">
        <v>17</v>
      </c>
      <c r="D24" s="160" t="s">
        <v>332</v>
      </c>
      <c r="E24" s="184"/>
      <c r="F24" s="184"/>
      <c r="G24" s="185"/>
      <c r="H24" s="52" t="s">
        <v>261</v>
      </c>
      <c r="I24" s="125">
        <v>407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9" t="s">
        <v>262</v>
      </c>
      <c r="B26" s="180"/>
      <c r="C26" s="126" t="s">
        <v>333</v>
      </c>
      <c r="D26" s="26"/>
      <c r="E26" s="100"/>
      <c r="F26" s="101"/>
      <c r="G26" s="186" t="s">
        <v>263</v>
      </c>
      <c r="H26" s="180"/>
      <c r="I26" s="127" t="s">
        <v>334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47"/>
      <c r="G28" s="147"/>
      <c r="H28" s="182" t="s">
        <v>266</v>
      </c>
      <c r="I28" s="18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8"/>
      <c r="B30" s="155"/>
      <c r="C30" s="155"/>
      <c r="D30" s="156"/>
      <c r="E30" s="148"/>
      <c r="F30" s="155"/>
      <c r="G30" s="155"/>
      <c r="H30" s="153"/>
      <c r="I30" s="154"/>
      <c r="J30" s="10"/>
      <c r="K30" s="10"/>
      <c r="L30" s="10"/>
    </row>
    <row r="31" spans="1:12" ht="12.75">
      <c r="A31" s="95"/>
      <c r="B31" s="23"/>
      <c r="C31" s="22"/>
      <c r="D31" s="149"/>
      <c r="E31" s="149"/>
      <c r="F31" s="149"/>
      <c r="G31" s="142"/>
      <c r="H31" s="16"/>
      <c r="I31" s="104"/>
      <c r="J31" s="10"/>
      <c r="K31" s="10"/>
      <c r="L31" s="10"/>
    </row>
    <row r="32" spans="1:12" ht="12.75">
      <c r="A32" s="148"/>
      <c r="B32" s="155"/>
      <c r="C32" s="155"/>
      <c r="D32" s="156"/>
      <c r="E32" s="148"/>
      <c r="F32" s="155"/>
      <c r="G32" s="155"/>
      <c r="H32" s="153"/>
      <c r="I32" s="154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8"/>
      <c r="B34" s="155"/>
      <c r="C34" s="155"/>
      <c r="D34" s="156"/>
      <c r="E34" s="148"/>
      <c r="F34" s="155"/>
      <c r="G34" s="155"/>
      <c r="H34" s="153"/>
      <c r="I34" s="154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8"/>
      <c r="B36" s="155"/>
      <c r="C36" s="155"/>
      <c r="D36" s="156"/>
      <c r="E36" s="148"/>
      <c r="F36" s="155"/>
      <c r="G36" s="155"/>
      <c r="H36" s="153"/>
      <c r="I36" s="154"/>
      <c r="J36" s="10"/>
      <c r="K36" s="10"/>
      <c r="L36" s="10"/>
    </row>
    <row r="37" spans="1:12" ht="12.75">
      <c r="A37" s="106"/>
      <c r="B37" s="31"/>
      <c r="C37" s="150"/>
      <c r="D37" s="151"/>
      <c r="E37" s="16"/>
      <c r="F37" s="150"/>
      <c r="G37" s="151"/>
      <c r="H37" s="16"/>
      <c r="I37" s="96"/>
      <c r="J37" s="10"/>
      <c r="K37" s="10"/>
      <c r="L37" s="10"/>
    </row>
    <row r="38" spans="1:12" ht="12.75">
      <c r="A38" s="148"/>
      <c r="B38" s="155"/>
      <c r="C38" s="155"/>
      <c r="D38" s="156"/>
      <c r="E38" s="148"/>
      <c r="F38" s="155"/>
      <c r="G38" s="155"/>
      <c r="H38" s="153"/>
      <c r="I38" s="154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8"/>
      <c r="B40" s="155"/>
      <c r="C40" s="155"/>
      <c r="D40" s="156"/>
      <c r="E40" s="148"/>
      <c r="F40" s="155"/>
      <c r="G40" s="155"/>
      <c r="H40" s="153"/>
      <c r="I40" s="154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74" t="s">
        <v>267</v>
      </c>
      <c r="B44" s="175"/>
      <c r="C44" s="153"/>
      <c r="D44" s="154"/>
      <c r="E44" s="27"/>
      <c r="F44" s="160"/>
      <c r="G44" s="155"/>
      <c r="H44" s="155"/>
      <c r="I44" s="156"/>
      <c r="J44" s="10"/>
      <c r="K44" s="10"/>
      <c r="L44" s="10"/>
    </row>
    <row r="45" spans="1:12" ht="12.75">
      <c r="A45" s="106"/>
      <c r="B45" s="31"/>
      <c r="C45" s="150"/>
      <c r="D45" s="151"/>
      <c r="E45" s="16"/>
      <c r="F45" s="150"/>
      <c r="G45" s="152"/>
      <c r="H45" s="36"/>
      <c r="I45" s="110"/>
      <c r="J45" s="10"/>
      <c r="K45" s="10"/>
      <c r="L45" s="10"/>
    </row>
    <row r="46" spans="1:12" ht="12.75">
      <c r="A46" s="174" t="s">
        <v>268</v>
      </c>
      <c r="B46" s="175"/>
      <c r="C46" s="160" t="s">
        <v>335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74" t="s">
        <v>270</v>
      </c>
      <c r="B48" s="175"/>
      <c r="C48" s="181" t="s">
        <v>336</v>
      </c>
      <c r="D48" s="177"/>
      <c r="E48" s="178"/>
      <c r="F48" s="16"/>
      <c r="G48" s="52" t="s">
        <v>271</v>
      </c>
      <c r="H48" s="181" t="s">
        <v>337</v>
      </c>
      <c r="I48" s="178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74" t="s">
        <v>257</v>
      </c>
      <c r="B50" s="175"/>
      <c r="C50" s="176" t="s">
        <v>338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9" t="s">
        <v>272</v>
      </c>
      <c r="B52" s="180"/>
      <c r="C52" s="181" t="s">
        <v>339</v>
      </c>
      <c r="D52" s="177"/>
      <c r="E52" s="177"/>
      <c r="F52" s="177"/>
      <c r="G52" s="177"/>
      <c r="H52" s="177"/>
      <c r="I52" s="157"/>
      <c r="J52" s="10"/>
      <c r="K52" s="10"/>
      <c r="L52" s="10"/>
    </row>
    <row r="53" spans="1:12" ht="12.75">
      <c r="A53" s="111"/>
      <c r="B53" s="21"/>
      <c r="C53" s="168" t="s">
        <v>273</v>
      </c>
      <c r="D53" s="168"/>
      <c r="E53" s="168"/>
      <c r="F53" s="168"/>
      <c r="G53" s="168"/>
      <c r="H53" s="168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58" t="s">
        <v>274</v>
      </c>
      <c r="C55" s="159"/>
      <c r="D55" s="159"/>
      <c r="E55" s="15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63" t="s">
        <v>306</v>
      </c>
      <c r="C56" s="164"/>
      <c r="D56" s="164"/>
      <c r="E56" s="164"/>
      <c r="F56" s="164"/>
      <c r="G56" s="164"/>
      <c r="H56" s="164"/>
      <c r="I56" s="165"/>
      <c r="J56" s="10"/>
      <c r="K56" s="10"/>
      <c r="L56" s="10"/>
    </row>
    <row r="57" spans="1:12" ht="12.75">
      <c r="A57" s="111"/>
      <c r="B57" s="163" t="s">
        <v>307</v>
      </c>
      <c r="C57" s="164"/>
      <c r="D57" s="164"/>
      <c r="E57" s="164"/>
      <c r="F57" s="164"/>
      <c r="G57" s="164"/>
      <c r="H57" s="164"/>
      <c r="I57" s="113"/>
      <c r="J57" s="10"/>
      <c r="K57" s="10"/>
      <c r="L57" s="10"/>
    </row>
    <row r="58" spans="1:12" ht="12.75">
      <c r="A58" s="111"/>
      <c r="B58" s="163" t="s">
        <v>308</v>
      </c>
      <c r="C58" s="164"/>
      <c r="D58" s="164"/>
      <c r="E58" s="164"/>
      <c r="F58" s="164"/>
      <c r="G58" s="164"/>
      <c r="H58" s="164"/>
      <c r="I58" s="165"/>
      <c r="J58" s="10"/>
      <c r="K58" s="10"/>
      <c r="L58" s="10"/>
    </row>
    <row r="59" spans="1:12" ht="12.75">
      <c r="A59" s="111"/>
      <c r="B59" s="163" t="s">
        <v>309</v>
      </c>
      <c r="C59" s="164"/>
      <c r="D59" s="164"/>
      <c r="E59" s="164"/>
      <c r="F59" s="164"/>
      <c r="G59" s="164"/>
      <c r="H59" s="164"/>
      <c r="I59" s="165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9" t="s">
        <v>277</v>
      </c>
      <c r="H62" s="170"/>
      <c r="I62" s="171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72"/>
      <c r="H63" s="173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36" sqref="A36:H36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27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06" t="s">
        <v>341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23.25">
      <c r="A4" s="205" t="s">
        <v>59</v>
      </c>
      <c r="B4" s="205"/>
      <c r="C4" s="205"/>
      <c r="D4" s="205"/>
      <c r="E4" s="205"/>
      <c r="F4" s="205"/>
      <c r="G4" s="205"/>
      <c r="H4" s="205"/>
      <c r="I4" s="59" t="s">
        <v>279</v>
      </c>
      <c r="J4" s="204" t="s">
        <v>319</v>
      </c>
      <c r="K4" s="204"/>
      <c r="L4" s="204" t="s">
        <v>320</v>
      </c>
      <c r="M4" s="204"/>
    </row>
    <row r="5" spans="1:13" ht="22.5">
      <c r="A5" s="205"/>
      <c r="B5" s="205"/>
      <c r="C5" s="205"/>
      <c r="D5" s="205"/>
      <c r="E5" s="205"/>
      <c r="F5" s="205"/>
      <c r="G5" s="205"/>
      <c r="H5" s="205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04">
        <v>1</v>
      </c>
      <c r="B6" s="204"/>
      <c r="C6" s="204"/>
      <c r="D6" s="204"/>
      <c r="E6" s="204"/>
      <c r="F6" s="204"/>
      <c r="G6" s="204"/>
      <c r="H6" s="204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09"/>
      <c r="I7" s="3">
        <v>111</v>
      </c>
      <c r="J7" s="55">
        <f>SUM(J8:J9)</f>
        <v>80649145</v>
      </c>
      <c r="K7" s="55">
        <f>SUM(K8:K9)</f>
        <v>41434717</v>
      </c>
      <c r="L7" s="55">
        <f>SUM(L8:L9)</f>
        <v>73768999</v>
      </c>
      <c r="M7" s="55">
        <f>SUM(M8:M9)</f>
        <v>37523402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79059150</v>
      </c>
      <c r="K8" s="7">
        <v>40597065</v>
      </c>
      <c r="L8" s="7">
        <f>81788803-10307249</f>
        <v>71481554</v>
      </c>
      <c r="M8" s="7">
        <f>41567139-5167965</f>
        <v>36399174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1589995</v>
      </c>
      <c r="K9" s="7">
        <v>837652</v>
      </c>
      <c r="L9" s="7">
        <v>2287445</v>
      </c>
      <c r="M9" s="7">
        <v>1124228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36">
        <f>-+J11+J11+J12+J16+J20+J21+J22+J25+J26</f>
        <v>86809879</v>
      </c>
      <c r="K10" s="136">
        <f>-+K11+K11+K12+K16+K20+K21+K22+K25+K26</f>
        <v>44212722</v>
      </c>
      <c r="L10" s="136">
        <f>-+L11+L11+L12+L16+L20+L21+L22+L25+L26</f>
        <v>71983767</v>
      </c>
      <c r="M10" s="136">
        <f>M12+M16+M20+M21+M22+M25+M26</f>
        <v>36191033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53674</v>
      </c>
      <c r="K11" s="7">
        <v>53674</v>
      </c>
      <c r="L11" s="7">
        <v>50411</v>
      </c>
      <c r="M11" s="7">
        <v>148968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36">
        <f>SUM(J13:J15)</f>
        <v>38946470</v>
      </c>
      <c r="K12" s="136">
        <f>SUM(K13:K15)</f>
        <v>19651454</v>
      </c>
      <c r="L12" s="136">
        <f>SUM(L13:L15)</f>
        <v>32232267</v>
      </c>
      <c r="M12" s="136">
        <f>SUM(M13:M15)</f>
        <v>16497233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17181419</v>
      </c>
      <c r="K13" s="7">
        <v>8622099</v>
      </c>
      <c r="L13" s="7">
        <v>13426523</v>
      </c>
      <c r="M13" s="7">
        <v>6835876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2230982</v>
      </c>
      <c r="K14" s="7">
        <v>1037583</v>
      </c>
      <c r="L14" s="7">
        <v>1411251</v>
      </c>
      <c r="M14" s="7">
        <v>632496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f>32380508-12846439</f>
        <v>19534069</v>
      </c>
      <c r="K15" s="7">
        <f>16513951-6522179</f>
        <v>9991772</v>
      </c>
      <c r="L15" s="7">
        <f>27701742-10307249</f>
        <v>17394493</v>
      </c>
      <c r="M15" s="7">
        <f>14196826-5167965</f>
        <v>9028861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36">
        <f>SUM(J17:J19)</f>
        <v>33123882</v>
      </c>
      <c r="K16" s="136">
        <f>SUM(K17:K19)</f>
        <v>16452652</v>
      </c>
      <c r="L16" s="136">
        <f>SUM(L17:L19)</f>
        <v>29603806</v>
      </c>
      <c r="M16" s="136">
        <f>SUM(M17:M19)</f>
        <v>14315977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19011223</v>
      </c>
      <c r="K17" s="7">
        <v>9544577</v>
      </c>
      <c r="L17" s="7">
        <v>17055202</v>
      </c>
      <c r="M17" s="7">
        <v>8281514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f>3277008+321694+5639237</f>
        <v>9237939</v>
      </c>
      <c r="K18" s="7">
        <f>1532741+149805+2804437</f>
        <v>4486983</v>
      </c>
      <c r="L18" s="7">
        <f>2882693+288783+5029424</f>
        <v>8200900</v>
      </c>
      <c r="M18" s="7">
        <f>1354952+135532+2443000</f>
        <v>3933484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f>4240455+452315+12331+141349+28270</f>
        <v>4874720</v>
      </c>
      <c r="K19" s="7">
        <f>2106222+224664+5957+70208+14041</f>
        <v>2421092</v>
      </c>
      <c r="L19" s="7">
        <f>12548604-L18</f>
        <v>4347704</v>
      </c>
      <c r="M19" s="7">
        <f>6034463-M18</f>
        <v>2100979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37">
        <v>7676099</v>
      </c>
      <c r="K20" s="137">
        <v>3664860</v>
      </c>
      <c r="L20" s="137">
        <v>5218271</v>
      </c>
      <c r="M20" s="137">
        <v>2521840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37">
        <f>5036616+485385</f>
        <v>5522001</v>
      </c>
      <c r="K21" s="137">
        <f>2979323+156236</f>
        <v>3135559</v>
      </c>
      <c r="L21" s="137">
        <f>2401887+1274495</f>
        <v>3676382</v>
      </c>
      <c r="M21" s="137">
        <f>1159720+677321</f>
        <v>1837041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36">
        <f>SUM(J24:J24)</f>
        <v>1541427</v>
      </c>
      <c r="K22" s="136">
        <f>SUM(K24:K24)</f>
        <v>1308197</v>
      </c>
      <c r="L22" s="54">
        <f>SUM(L23:L24)</f>
        <v>1253041</v>
      </c>
      <c r="M22" s="54">
        <f>SUM(M23:M24)</f>
        <v>1018942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1541427</v>
      </c>
      <c r="K24" s="7">
        <v>1308197</v>
      </c>
      <c r="L24" s="7">
        <v>1253041</v>
      </c>
      <c r="M24" s="7">
        <v>1018942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1132628</v>
      </c>
      <c r="K27" s="54">
        <f>SUM(K28:K32)</f>
        <v>441453</v>
      </c>
      <c r="L27" s="54">
        <f>SUM(L28:L32)</f>
        <v>1214769</v>
      </c>
      <c r="M27" s="54">
        <f>SUM(M28:M32)</f>
        <v>559039</v>
      </c>
    </row>
    <row r="28" spans="1:13" ht="25.5" customHeight="1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425942</v>
      </c>
      <c r="K28" s="7">
        <v>205871</v>
      </c>
      <c r="L28" s="7">
        <v>769211</v>
      </c>
      <c r="M28" s="7">
        <v>356191</v>
      </c>
    </row>
    <row r="29" spans="1:13" ht="23.25" customHeight="1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706686</v>
      </c>
      <c r="K29" s="7">
        <v>235582</v>
      </c>
      <c r="L29" s="7">
        <v>433058</v>
      </c>
      <c r="M29" s="7">
        <v>190348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>
        <v>12500</v>
      </c>
      <c r="M30" s="7">
        <v>12500</v>
      </c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1770591</v>
      </c>
      <c r="K33" s="54">
        <f>SUM(K34:K37)</f>
        <v>553273</v>
      </c>
      <c r="L33" s="54">
        <f>SUM(L34:L37)</f>
        <v>954536</v>
      </c>
      <c r="M33" s="54">
        <f>SUM(M34:M37)</f>
        <v>514649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50575</v>
      </c>
      <c r="K34" s="7">
        <v>27100</v>
      </c>
      <c r="L34" s="7">
        <v>2285</v>
      </c>
      <c r="M34" s="7">
        <v>539</v>
      </c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1720016</v>
      </c>
      <c r="K35" s="7">
        <v>526173</v>
      </c>
      <c r="L35" s="7">
        <v>952251</v>
      </c>
      <c r="M35" s="7">
        <v>514110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81781773</v>
      </c>
      <c r="K42" s="54">
        <f>K7+K27+K38+K40</f>
        <v>41876170</v>
      </c>
      <c r="L42" s="54">
        <f>L7+L27+L38+L40</f>
        <v>74983768</v>
      </c>
      <c r="M42" s="54">
        <f>M7+M27+M38+M40</f>
        <v>38082441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88580470</v>
      </c>
      <c r="K43" s="54">
        <f>K10+K33+K39+K41</f>
        <v>44765995</v>
      </c>
      <c r="L43" s="54">
        <f>L10+L33+L39+L41</f>
        <v>72938303</v>
      </c>
      <c r="M43" s="54">
        <f>M10+M33+M39+M41</f>
        <v>36705682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-6798697</v>
      </c>
      <c r="K44" s="54">
        <f>K42-K43</f>
        <v>-2889825</v>
      </c>
      <c r="L44" s="54">
        <f>L42-L43</f>
        <v>2045465</v>
      </c>
      <c r="M44" s="54">
        <f>M42-M43</f>
        <v>1376759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2045465</v>
      </c>
      <c r="M45" s="54">
        <f>IF(M42&gt;M43,M42-M43,0)</f>
        <v>1376759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4">
        <f>IF(J43&gt;J42,J43-J42,0)</f>
        <v>6798697</v>
      </c>
      <c r="K46" s="54">
        <f>IF(K43&gt;K42,K43-K42,0)</f>
        <v>2889825</v>
      </c>
      <c r="L46" s="54">
        <f>IF(L43&gt;L42,L43-L42,0)</f>
        <v>0</v>
      </c>
      <c r="M46" s="54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-6798697</v>
      </c>
      <c r="K48" s="54">
        <f>K44-K47</f>
        <v>-2889825</v>
      </c>
      <c r="L48" s="54">
        <f>L44-L47</f>
        <v>2045465</v>
      </c>
      <c r="M48" s="54">
        <f>M44-M47</f>
        <v>1376759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2045465</v>
      </c>
      <c r="M49" s="54">
        <f>IF(M48&gt;0,M48,0)</f>
        <v>1376759</v>
      </c>
    </row>
    <row r="50" spans="1:13" ht="12.75">
      <c r="A50" s="219" t="s">
        <v>220</v>
      </c>
      <c r="B50" s="220"/>
      <c r="C50" s="220"/>
      <c r="D50" s="220"/>
      <c r="E50" s="220"/>
      <c r="F50" s="220"/>
      <c r="G50" s="220"/>
      <c r="H50" s="221"/>
      <c r="I50" s="2">
        <v>154</v>
      </c>
      <c r="J50" s="62">
        <f>IF(J48&lt;0,-J48,0)</f>
        <v>6798697</v>
      </c>
      <c r="K50" s="62">
        <f>IF(K48&lt;0,-K48,0)</f>
        <v>2889825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2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6"/>
      <c r="J52" s="56"/>
      <c r="K52" s="56"/>
      <c r="L52" s="56"/>
      <c r="M52" s="63"/>
    </row>
    <row r="53" spans="1:13" ht="12.75">
      <c r="A53" s="224" t="s">
        <v>234</v>
      </c>
      <c r="B53" s="225"/>
      <c r="C53" s="225"/>
      <c r="D53" s="225"/>
      <c r="E53" s="225"/>
      <c r="F53" s="225"/>
      <c r="G53" s="225"/>
      <c r="H53" s="226"/>
      <c r="I53" s="1">
        <v>155</v>
      </c>
      <c r="J53" s="7"/>
      <c r="K53" s="7"/>
      <c r="L53" s="7"/>
      <c r="M53" s="7"/>
    </row>
    <row r="54" spans="1:13" ht="12.75">
      <c r="A54" s="224" t="s">
        <v>235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f>J48</f>
        <v>-6798697</v>
      </c>
      <c r="K56" s="6">
        <f>K48</f>
        <v>-2889825</v>
      </c>
      <c r="L56" s="6">
        <f>L48</f>
        <v>2045465</v>
      </c>
      <c r="M56" s="6">
        <f>M48</f>
        <v>1376759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-6798697</v>
      </c>
      <c r="K67" s="62">
        <f>K56+K66</f>
        <v>-2889825</v>
      </c>
      <c r="L67" s="62">
        <f>L56+L66</f>
        <v>2045465</v>
      </c>
      <c r="M67" s="62">
        <f>M56+M66</f>
        <v>1376759</v>
      </c>
    </row>
    <row r="68" spans="1:13" ht="12.75" customHeight="1">
      <c r="A68" s="232" t="s">
        <v>313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188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>
      <c r="A70" s="224" t="s">
        <v>234</v>
      </c>
      <c r="B70" s="225"/>
      <c r="C70" s="225"/>
      <c r="D70" s="225"/>
      <c r="E70" s="225"/>
      <c r="F70" s="225"/>
      <c r="G70" s="225"/>
      <c r="H70" s="226"/>
      <c r="I70" s="1">
        <v>169</v>
      </c>
      <c r="J70" s="7"/>
      <c r="K70" s="7"/>
      <c r="L70" s="7"/>
      <c r="M70" s="7"/>
    </row>
    <row r="71" spans="1:13" ht="12.75">
      <c r="A71" s="229" t="s">
        <v>235</v>
      </c>
      <c r="B71" s="230"/>
      <c r="C71" s="230"/>
      <c r="D71" s="230"/>
      <c r="E71" s="230"/>
      <c r="F71" s="230"/>
      <c r="G71" s="230"/>
      <c r="H71" s="23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greaterThanOrEqual" allowBlank="1" showInputMessage="1" showErrorMessage="1" errorTitle="Pogrešan unos" error="Mogu se unijeti samo cjelobrojne pozitivne vrijednosti." sqref="K24:K26 L23:L26 J12:J22 K42:M46 K33:M33 K28:L32 K27:M27 J24:J46 K22:M22 K17:L21 K16:M16 K13:L15 K12:M12 J48:M50 K8:L9 K7:M7 J7:J10 K34:L41 K10:M10">
      <formula1>0</formula1>
    </dataValidation>
    <dataValidation type="whole" operator="notEqual" allowBlank="1" showInputMessage="1" showErrorMessage="1" errorTitle="Pogrešan unos" error="Mogu se unijeti samo cjelobrojne vrijednosti." sqref="J47:L47 K58:L65 J70:L71 M53 J56:J67 K66:M67 J53:L54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36" sqref="A36:H36"/>
    </sheetView>
  </sheetViews>
  <sheetFormatPr defaultColWidth="9.140625" defaultRowHeight="12.75"/>
  <cols>
    <col min="1" max="9" width="9.140625" style="53" customWidth="1"/>
    <col min="10" max="10" width="10.7109375" style="133" customWidth="1"/>
    <col min="11" max="11" width="10.28125" style="53" customWidth="1"/>
    <col min="12" max="16384" width="9.140625" style="53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36" t="s">
        <v>340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341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9" t="s">
        <v>278</v>
      </c>
      <c r="J4" s="60" t="s">
        <v>319</v>
      </c>
      <c r="K4" s="61" t="s">
        <v>320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8">
        <v>2</v>
      </c>
      <c r="J5" s="57">
        <v>3</v>
      </c>
      <c r="K5" s="57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09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270915718</v>
      </c>
      <c r="K8" s="54">
        <f>K9+K16+K26+K35+K39</f>
        <v>251991377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4">
        <f>SUM(J10:J15)</f>
        <v>196497</v>
      </c>
      <c r="K9" s="54">
        <f>SUM(K10:K15)</f>
        <v>23796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196497</v>
      </c>
      <c r="K11" s="7">
        <v>23796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4">
        <f>SUM(J17:J25)</f>
        <v>130565237</v>
      </c>
      <c r="K16" s="54">
        <f>SUM(K17:K25)</f>
        <v>125814906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11655873</v>
      </c>
      <c r="K17" s="7">
        <v>11655873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78850695</v>
      </c>
      <c r="K18" s="7">
        <v>76707057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37204671</v>
      </c>
      <c r="K19" s="7">
        <v>34794393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1336097</v>
      </c>
      <c r="K20" s="7">
        <v>1091384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880843</v>
      </c>
      <c r="K22" s="7">
        <v>880843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208813</v>
      </c>
      <c r="K23" s="7">
        <v>208813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f>254389+173856</f>
        <v>428245</v>
      </c>
      <c r="K24" s="7">
        <f>302687+173856</f>
        <v>476543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4">
        <f>SUM(J27:J34)</f>
        <v>140153984</v>
      </c>
      <c r="K26" s="54">
        <f>SUM(K27:K34)</f>
        <v>126152675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15052441</v>
      </c>
      <c r="K27" s="7">
        <f>109999455-94924000-13280-9734</f>
        <v>15052441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29700203</v>
      </c>
      <c r="K28" s="7">
        <f>15495461+3432</f>
        <v>15498893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94924000</v>
      </c>
      <c r="K29" s="7">
        <v>94924000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477340</v>
      </c>
      <c r="K31" s="7">
        <f>454327+13280+9734</f>
        <v>477341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>
        <v>200000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175380040</v>
      </c>
      <c r="K40" s="54">
        <f>K41+K49+K56+K64</f>
        <v>172375148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4">
        <f>SUM(J42:J48)</f>
        <v>84198684</v>
      </c>
      <c r="K41" s="54">
        <f>SUM(K42:K48)</f>
        <v>83492136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5149814</v>
      </c>
      <c r="K42" s="7">
        <v>5099400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415669</v>
      </c>
      <c r="K43" s="7">
        <v>50411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191788</v>
      </c>
      <c r="K45" s="7">
        <v>432005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559132</v>
      </c>
      <c r="K46" s="7">
        <v>76781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77882281</v>
      </c>
      <c r="K47" s="7">
        <v>77833539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4">
        <f>SUM(J50:J55)</f>
        <v>72174475</v>
      </c>
      <c r="K49" s="54">
        <f>SUM(K50:K55)</f>
        <v>75137865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14099138</v>
      </c>
      <c r="K50" s="7">
        <f>21484767-K52</f>
        <v>20393265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37046397</v>
      </c>
      <c r="K51" s="7">
        <v>34231491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1346957</v>
      </c>
      <c r="K52" s="7">
        <f>143452+369000+579050</f>
        <v>1091502</v>
      </c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26107</v>
      </c>
      <c r="K53" s="7">
        <v>49005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224290</v>
      </c>
      <c r="K54" s="7">
        <v>141206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19431586</v>
      </c>
      <c r="K55" s="7">
        <v>19231396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4">
        <f>SUM(J57:J63)</f>
        <v>9393595</v>
      </c>
      <c r="K56" s="54">
        <f>SUM(K57:K63)</f>
        <v>8142429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1274029</v>
      </c>
      <c r="K58" s="7">
        <f>7074503-K60</f>
        <v>1074503</v>
      </c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6000000</v>
      </c>
      <c r="K60" s="7">
        <v>6000000</v>
      </c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1000000</v>
      </c>
      <c r="K61" s="7">
        <v>500000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1119566</v>
      </c>
      <c r="K62" s="7">
        <v>567926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9613286</v>
      </c>
      <c r="K64" s="7">
        <v>5602718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1548581</v>
      </c>
      <c r="K65" s="7">
        <v>1270277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447844339</v>
      </c>
      <c r="K66" s="54">
        <f>K7+K8+K40+K65</f>
        <v>425636802</v>
      </c>
    </row>
    <row r="67" spans="1:11" ht="12.75">
      <c r="A67" s="247" t="s">
        <v>91</v>
      </c>
      <c r="B67" s="248"/>
      <c r="C67" s="248"/>
      <c r="D67" s="248"/>
      <c r="E67" s="248"/>
      <c r="F67" s="248"/>
      <c r="G67" s="248"/>
      <c r="H67" s="249"/>
      <c r="I67" s="4">
        <v>61</v>
      </c>
      <c r="J67" s="8"/>
      <c r="K67" s="8"/>
    </row>
    <row r="68" spans="1:11" ht="12.75">
      <c r="A68" s="222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09"/>
      <c r="I69" s="3">
        <v>62</v>
      </c>
      <c r="J69" s="134">
        <f>J70+J71+J72+J78+J79+J82+J85</f>
        <v>381178127</v>
      </c>
      <c r="K69" s="55">
        <f>K70+K71+K72+K78+K79+K82+K85</f>
        <v>368343411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132">
        <v>365478120</v>
      </c>
      <c r="K70" s="7">
        <v>365478120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132">
        <v>3060590</v>
      </c>
      <c r="K71" s="7"/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131">
        <f>J73+J74-J75+J76+J77</f>
        <v>0</v>
      </c>
      <c r="K72" s="54">
        <f>K73+K74-K75+K76+K77</f>
        <v>819826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132"/>
      <c r="K73" s="7">
        <v>785000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132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132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132"/>
      <c r="K76" s="7">
        <v>34826</v>
      </c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132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132"/>
      <c r="K78" s="7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131">
        <f>J80-J81</f>
        <v>-23515931</v>
      </c>
      <c r="K79" s="54">
        <f>K80-K81</f>
        <v>0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132"/>
      <c r="K80" s="7"/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132">
        <v>23515931</v>
      </c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131">
        <f>J83-J84</f>
        <v>36155348</v>
      </c>
      <c r="K82" s="54">
        <v>2045465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132">
        <v>36155348</v>
      </c>
      <c r="K83" s="7">
        <v>2114643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132"/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132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131">
        <f>SUM(J87:J89)</f>
        <v>11650614</v>
      </c>
      <c r="K86" s="54">
        <f>SUM(K87:K89)</f>
        <v>8061867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132">
        <v>7882935</v>
      </c>
      <c r="K87" s="7">
        <v>5357135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132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132">
        <v>3767679</v>
      </c>
      <c r="K89" s="7">
        <v>2704732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131">
        <f>SUM(J91:J99)</f>
        <v>27001923</v>
      </c>
      <c r="K90" s="54">
        <f>SUM(K91:K99)</f>
        <v>27001471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132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132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132">
        <v>27001923</v>
      </c>
      <c r="K93" s="7">
        <v>27001471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132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132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132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132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132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132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31">
        <f>SUM(J101:J112)</f>
        <v>27560696</v>
      </c>
      <c r="K100" s="54">
        <f>SUM(K101:K112)</f>
        <v>20670785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132">
        <v>4414355</v>
      </c>
      <c r="K101" s="7">
        <f>4607066-25102</f>
        <v>4581964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132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132">
        <v>5397140</v>
      </c>
      <c r="K103" s="7">
        <v>2857894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132">
        <v>472331</v>
      </c>
      <c r="K104" s="7">
        <v>758313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132">
        <v>10854061</v>
      </c>
      <c r="K105" s="7">
        <f>6574263</f>
        <v>6574263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132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132">
        <v>86512</v>
      </c>
      <c r="K107" s="7">
        <v>25102</v>
      </c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132">
        <v>3207688</v>
      </c>
      <c r="K108" s="7">
        <v>2898116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132">
        <v>3102010</v>
      </c>
      <c r="K109" s="7">
        <v>2975133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132"/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132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132">
        <v>26599</v>
      </c>
      <c r="K112" s="7"/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132">
        <v>452980</v>
      </c>
      <c r="K113" s="7">
        <f>1490089+69179</f>
        <v>1559268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31">
        <f>J69+J86+J90+J100+J113</f>
        <v>447844340</v>
      </c>
      <c r="K114" s="54">
        <f>K69+K86+K90+K100+K113</f>
        <v>425636802</v>
      </c>
    </row>
    <row r="115" spans="1:11" ht="12.75">
      <c r="A115" s="259" t="s">
        <v>57</v>
      </c>
      <c r="B115" s="260"/>
      <c r="C115" s="260"/>
      <c r="D115" s="260"/>
      <c r="E115" s="260"/>
      <c r="F115" s="260"/>
      <c r="G115" s="260"/>
      <c r="H115" s="261"/>
      <c r="I115" s="2">
        <v>108</v>
      </c>
      <c r="J115" s="135"/>
      <c r="K115" s="8"/>
    </row>
    <row r="116" spans="1:11" ht="12.75">
      <c r="A116" s="222" t="s">
        <v>310</v>
      </c>
      <c r="B116" s="223"/>
      <c r="C116" s="223"/>
      <c r="D116" s="223"/>
      <c r="E116" s="223"/>
      <c r="F116" s="223"/>
      <c r="G116" s="223"/>
      <c r="H116" s="223"/>
      <c r="I116" s="262"/>
      <c r="J116" s="262"/>
      <c r="K116" s="263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64"/>
      <c r="J117" s="264"/>
      <c r="K117" s="265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52" t="s">
        <v>9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/>
      <c r="K119" s="8"/>
    </row>
    <row r="120" spans="1:11" ht="12.75">
      <c r="A120" s="255" t="s">
        <v>311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">
      <selection activeCell="A32" sqref="A32:H32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344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7" t="s">
        <v>279</v>
      </c>
      <c r="J4" s="68" t="s">
        <v>319</v>
      </c>
      <c r="K4" s="68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9">
        <v>2</v>
      </c>
      <c r="J5" s="70" t="s">
        <v>283</v>
      </c>
      <c r="K5" s="70" t="s">
        <v>284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3"/>
      <c r="J6" s="273"/>
      <c r="K6" s="274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138">
        <v>-6798697</v>
      </c>
      <c r="K7" s="54">
        <v>2045465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139">
        <v>7676099</v>
      </c>
      <c r="K8" s="7">
        <v>5218271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139">
        <v>22740019</v>
      </c>
      <c r="K9" s="7"/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139">
        <v>17872251</v>
      </c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139"/>
      <c r="K11" s="7">
        <v>706548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139">
        <v>796945</v>
      </c>
      <c r="K12" s="7">
        <v>278303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141">
        <f>SUM(J7:J12)</f>
        <v>42286617</v>
      </c>
      <c r="K13" s="136">
        <f>SUM(K7:K12)</f>
        <v>8248587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139"/>
      <c r="K14" s="7">
        <f>6826088-2475423-1081634</f>
        <v>3269031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139"/>
      <c r="K15" s="7">
        <v>2963390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139">
        <v>161417</v>
      </c>
      <c r="K16" s="7"/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139">
        <f>649249+281216</f>
        <v>930465</v>
      </c>
      <c r="K17" s="7">
        <f>3588747+20703</f>
        <v>3609450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141">
        <f>SUM(J14:J17)</f>
        <v>1091882</v>
      </c>
      <c r="K18" s="136">
        <f>SUM(K14:K17)</f>
        <v>9841871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41194735</v>
      </c>
      <c r="K19" s="54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0</v>
      </c>
      <c r="K20" s="54">
        <f>IF(K18&gt;K13,K18-K13,0)</f>
        <v>1593284</v>
      </c>
    </row>
    <row r="21" spans="1:11" ht="12.75">
      <c r="A21" s="222" t="s">
        <v>159</v>
      </c>
      <c r="B21" s="223"/>
      <c r="C21" s="223"/>
      <c r="D21" s="223"/>
      <c r="E21" s="223"/>
      <c r="F21" s="223"/>
      <c r="G21" s="223"/>
      <c r="H21" s="223"/>
      <c r="I21" s="273"/>
      <c r="J21" s="273"/>
      <c r="K21" s="274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139">
        <v>324053</v>
      </c>
      <c r="K28" s="7">
        <v>295238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139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139"/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324053</v>
      </c>
      <c r="K31" s="54">
        <f>SUM(K28:K30)</f>
        <v>295238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324053</v>
      </c>
      <c r="K33" s="54">
        <f>IF(K31&gt;K27,K31-K27,0)</f>
        <v>295238</v>
      </c>
    </row>
    <row r="34" spans="1:11" ht="12.75">
      <c r="A34" s="222" t="s">
        <v>160</v>
      </c>
      <c r="B34" s="223"/>
      <c r="C34" s="223"/>
      <c r="D34" s="223"/>
      <c r="E34" s="223"/>
      <c r="F34" s="223"/>
      <c r="G34" s="223"/>
      <c r="H34" s="223"/>
      <c r="I34" s="273"/>
      <c r="J34" s="273"/>
      <c r="K34" s="274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139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139">
        <v>1653321</v>
      </c>
      <c r="K36" s="7">
        <v>548207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139"/>
      <c r="K37" s="7">
        <v>500000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1653321</v>
      </c>
      <c r="K38" s="54">
        <f>SUM(K35:K37)</f>
        <v>1048207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139">
        <v>121788</v>
      </c>
      <c r="K39" s="7">
        <f>64275+2454720</f>
        <v>2518995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139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139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139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139">
        <v>36414621</v>
      </c>
      <c r="K43" s="7">
        <v>200000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36536409</v>
      </c>
      <c r="K44" s="54">
        <f>SUM(K39:K43)</f>
        <v>2718995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34883088</v>
      </c>
      <c r="K46" s="54">
        <f>IF(K44&gt;K38,K44-K38,0)</f>
        <v>1670788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5">
        <f>IF(J19-J20+J32-J33+J45-J46&gt;0,J19-J20+J32-J33+J45-J46,0)</f>
        <v>5987594</v>
      </c>
      <c r="K47" s="54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3559310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140">
        <v>9395271</v>
      </c>
      <c r="K49" s="137">
        <v>4010569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52" t="s">
        <v>177</v>
      </c>
      <c r="B52" s="253"/>
      <c r="C52" s="253"/>
      <c r="D52" s="253"/>
      <c r="E52" s="253"/>
      <c r="F52" s="253"/>
      <c r="G52" s="253"/>
      <c r="H52" s="253"/>
      <c r="I52" s="4">
        <v>44</v>
      </c>
      <c r="J52" s="66">
        <f>J49+J50-J51</f>
        <v>9395271</v>
      </c>
      <c r="K52" s="62">
        <f>K49+K50-K51</f>
        <v>4010569</v>
      </c>
    </row>
  </sheetData>
  <sheetProtection/>
  <protectedRanges>
    <protectedRange sqref="J7:J12" name="Range1"/>
    <protectedRange sqref="J14:J17" name="Range1_1"/>
    <protectedRange sqref="J28:J30" name="Range1_2"/>
    <protectedRange sqref="J35:J37" name="Range1_3"/>
    <protectedRange sqref="J39:J43" name="Range1_4"/>
    <protectedRange sqref="J49" name="Range1_5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K39:K43 K35:K37 K28:K30 K14:K17 J22:K26 J50:J51 K49:K51 K9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K7:K8">
      <formula1>0</formula1>
    </dataValidation>
    <dataValidation operator="greaterThan" allowBlank="1" showInputMessage="1" showErrorMessage="1" sqref="J7:J12 J14:J17 J28:J30 J35:J37 J39:J43 J49"/>
  </dataValidations>
  <printOptions/>
  <pageMargins left="0.75" right="0.2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7" t="s">
        <v>279</v>
      </c>
      <c r="J4" s="68" t="s">
        <v>319</v>
      </c>
      <c r="K4" s="68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3">
        <v>2</v>
      </c>
      <c r="J5" s="74" t="s">
        <v>283</v>
      </c>
      <c r="K5" s="74" t="s">
        <v>284</v>
      </c>
    </row>
    <row r="6" spans="1:11" ht="12.75">
      <c r="A6" s="222" t="s">
        <v>156</v>
      </c>
      <c r="B6" s="223"/>
      <c r="C6" s="223"/>
      <c r="D6" s="223"/>
      <c r="E6" s="223"/>
      <c r="F6" s="223"/>
      <c r="G6" s="223"/>
      <c r="H6" s="223"/>
      <c r="I6" s="273"/>
      <c r="J6" s="273"/>
      <c r="K6" s="274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47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22" t="s">
        <v>159</v>
      </c>
      <c r="B22" s="223"/>
      <c r="C22" s="223"/>
      <c r="D22" s="223"/>
      <c r="E22" s="223"/>
      <c r="F22" s="223"/>
      <c r="G22" s="223"/>
      <c r="H22" s="223"/>
      <c r="I22" s="273"/>
      <c r="J22" s="273"/>
      <c r="K22" s="274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22" t="s">
        <v>160</v>
      </c>
      <c r="B35" s="223"/>
      <c r="C35" s="223"/>
      <c r="D35" s="223"/>
      <c r="E35" s="223"/>
      <c r="F35" s="223"/>
      <c r="G35" s="223"/>
      <c r="H35" s="223"/>
      <c r="I35" s="273">
        <v>0</v>
      </c>
      <c r="J35" s="273"/>
      <c r="K35" s="274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47" t="s">
        <v>177</v>
      </c>
      <c r="B53" s="248"/>
      <c r="C53" s="248"/>
      <c r="D53" s="248"/>
      <c r="E53" s="248"/>
      <c r="F53" s="248"/>
      <c r="G53" s="248"/>
      <c r="H53" s="248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36" sqref="A36:D36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10" width="9.140625" style="77" customWidth="1"/>
    <col min="11" max="11" width="9.57421875" style="77" bestFit="1" customWidth="1"/>
    <col min="12" max="16384" width="9.140625" style="77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76"/>
    </row>
    <row r="2" spans="1:12" ht="15.75">
      <c r="A2" s="43"/>
      <c r="B2" s="75"/>
      <c r="C2" s="299" t="s">
        <v>282</v>
      </c>
      <c r="D2" s="299"/>
      <c r="E2" s="78">
        <v>40544</v>
      </c>
      <c r="F2" s="44" t="s">
        <v>250</v>
      </c>
      <c r="G2" s="300">
        <v>40724</v>
      </c>
      <c r="H2" s="301"/>
      <c r="I2" s="75"/>
      <c r="J2" s="75"/>
      <c r="K2" s="75"/>
      <c r="L2" s="79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82" t="s">
        <v>305</v>
      </c>
      <c r="J3" s="83" t="s">
        <v>150</v>
      </c>
      <c r="K3" s="83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85">
        <v>2</v>
      </c>
      <c r="J4" s="84" t="s">
        <v>283</v>
      </c>
      <c r="K4" s="84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5">
        <v>1</v>
      </c>
      <c r="J5" s="46">
        <v>365478120</v>
      </c>
      <c r="K5" s="46">
        <v>365478120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5">
        <v>2</v>
      </c>
      <c r="J6" s="47">
        <v>3060590</v>
      </c>
      <c r="K6" s="47"/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5">
        <v>3</v>
      </c>
      <c r="J7" s="47"/>
      <c r="K7" s="47">
        <v>819827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5">
        <v>4</v>
      </c>
      <c r="J8" s="47">
        <v>-23515931</v>
      </c>
      <c r="K8" s="47"/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5">
        <v>5</v>
      </c>
      <c r="J9" s="47">
        <v>36155348</v>
      </c>
      <c r="K9" s="47">
        <v>2045465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5">
        <v>6</v>
      </c>
      <c r="J10" s="47"/>
      <c r="K10" s="47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5">
        <v>7</v>
      </c>
      <c r="J11" s="47"/>
      <c r="K11" s="47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5">
        <v>8</v>
      </c>
      <c r="J12" s="47"/>
      <c r="K12" s="47"/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5">
        <v>9</v>
      </c>
      <c r="J13" s="47"/>
      <c r="K13" s="47"/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5">
        <v>10</v>
      </c>
      <c r="J14" s="80">
        <f>SUM(J5:J13)</f>
        <v>381178127</v>
      </c>
      <c r="K14" s="80">
        <f>SUM(K5:K13)</f>
        <v>368343412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5">
        <v>11</v>
      </c>
      <c r="J15" s="47"/>
      <c r="K15" s="47"/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5">
        <v>12</v>
      </c>
      <c r="J16" s="47"/>
      <c r="K16" s="47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5">
        <v>13</v>
      </c>
      <c r="J17" s="47"/>
      <c r="K17" s="47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5">
        <v>14</v>
      </c>
      <c r="J18" s="47"/>
      <c r="K18" s="47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5">
        <v>15</v>
      </c>
      <c r="J19" s="47"/>
      <c r="K19" s="47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5">
        <v>16</v>
      </c>
      <c r="J20" s="47"/>
      <c r="K20" s="47"/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8">
        <v>18</v>
      </c>
      <c r="J23" s="46"/>
      <c r="K23" s="46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9">
        <v>19</v>
      </c>
      <c r="J24" s="81"/>
      <c r="K24" s="81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G2:H2" name="Range1"/>
    <protectedRange sqref="E2" name="Range1_1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5" t="s">
        <v>316</v>
      </c>
      <c r="B4" s="306"/>
      <c r="C4" s="306"/>
      <c r="D4" s="306"/>
      <c r="E4" s="306"/>
      <c r="F4" s="306"/>
      <c r="G4" s="306"/>
      <c r="H4" s="306"/>
      <c r="I4" s="306"/>
      <c r="J4" s="307"/>
    </row>
    <row r="5" spans="1:10" ht="12.75" customHeight="1">
      <c r="A5" s="308"/>
      <c r="B5" s="309"/>
      <c r="C5" s="309"/>
      <c r="D5" s="309"/>
      <c r="E5" s="309"/>
      <c r="F5" s="309"/>
      <c r="G5" s="309"/>
      <c r="H5" s="309"/>
      <c r="I5" s="309"/>
      <c r="J5" s="310"/>
    </row>
    <row r="6" spans="1:10" ht="12.75" customHeight="1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0" ht="12.75" customHeight="1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 customHeight="1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 customHeight="1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12.75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2011-07-28T11:19:47Z</cp:lastPrinted>
  <dcterms:created xsi:type="dcterms:W3CDTF">2008-10-17T11:51:54Z</dcterms:created>
  <dcterms:modified xsi:type="dcterms:W3CDTF">2011-07-28T11:21:16Z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